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mc:AlternateContent xmlns:mc="http://schemas.openxmlformats.org/markup-compatibility/2006">
    <mc:Choice Requires="x15">
      <x15ac:absPath xmlns:x15ac="http://schemas.microsoft.com/office/spreadsheetml/2010/11/ac" url="N:\環境政策室\脱炭素・環境政策担当\13 市民等への補助金\02 COOL CHOICE実践補助金\R7\02 広報\02 市ホームページ\02 5月8日更新\"/>
    </mc:Choice>
  </mc:AlternateContent>
  <xr:revisionPtr revIDLastSave="0" documentId="13_ncr:1_{385A15DF-8251-4003-97DC-1BA46E6DD6DC}" xr6:coauthVersionLast="36" xr6:coauthVersionMax="36" xr10:uidLastSave="{00000000-0000-0000-0000-000000000000}"/>
  <workbookProtection workbookPassword="9E56" lockStructure="1"/>
  <bookViews>
    <workbookView xWindow="0" yWindow="0" windowWidth="19200" windowHeight="8088" xr2:uid="{00000000-000D-0000-FFFF-FFFF00000000}"/>
  </bookViews>
  <sheets>
    <sheet name="判定" sheetId="5" r:id="rId1"/>
    <sheet name="計算" sheetId="7" state="hidden" r:id="rId2"/>
    <sheet name="指標" sheetId="6" state="hidden" r:id="rId3"/>
  </sheets>
  <definedNames>
    <definedName name="_xlnm.Print_Area" localSheetId="0">判定!$A$1:$C$15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7" l="1"/>
  <c r="E13" i="7"/>
  <c r="D13" i="7"/>
  <c r="F9" i="7"/>
  <c r="E9" i="7"/>
  <c r="D9" i="7"/>
  <c r="D4" i="7" l="1"/>
  <c r="D5" i="7"/>
  <c r="D6" i="7"/>
  <c r="D7" i="7"/>
  <c r="D8" i="7"/>
  <c r="D10" i="7"/>
  <c r="D11" i="7"/>
  <c r="D12" i="7"/>
  <c r="D14" i="7"/>
  <c r="D15" i="7"/>
  <c r="D16" i="7"/>
  <c r="D17" i="7"/>
  <c r="D18" i="7"/>
  <c r="D3" i="7"/>
  <c r="F18" i="7"/>
  <c r="E18" i="7"/>
  <c r="F17" i="7"/>
  <c r="E17" i="7"/>
  <c r="F16" i="7"/>
  <c r="E16" i="7"/>
  <c r="F14" i="7"/>
  <c r="E14" i="7"/>
  <c r="F12" i="7"/>
  <c r="E12" i="7"/>
  <c r="F10" i="7"/>
  <c r="E10" i="7"/>
  <c r="F8" i="7"/>
  <c r="F6" i="7"/>
  <c r="F5" i="7"/>
  <c r="E8" i="7"/>
  <c r="E6" i="7"/>
  <c r="E5" i="7"/>
  <c r="E21" i="7" s="1"/>
  <c r="F4" i="7"/>
  <c r="E4" i="7"/>
  <c r="E3" i="7"/>
  <c r="F3" i="7" l="1"/>
  <c r="E22" i="7" s="1"/>
  <c r="E23" i="7" s="1"/>
  <c r="F15" i="7" l="1"/>
  <c r="F11" i="7"/>
  <c r="F7" i="7"/>
  <c r="E15" i="7"/>
  <c r="E11" i="7"/>
  <c r="E7" i="7"/>
  <c r="C10" i="5" l="1"/>
  <c r="B12" i="5"/>
</calcChain>
</file>

<file path=xl/sharedStrings.xml><?xml version="1.0" encoding="utf-8"?>
<sst xmlns="http://schemas.openxmlformats.org/spreadsheetml/2006/main" count="102" uniqueCount="54">
  <si>
    <t>既存機器</t>
    <rPh sb="0" eb="4">
      <t>キゾンキキ</t>
    </rPh>
    <phoneticPr fontId="1"/>
  </si>
  <si>
    <t>都市ガス</t>
    <rPh sb="0" eb="2">
      <t>トシ</t>
    </rPh>
    <phoneticPr fontId="1"/>
  </si>
  <si>
    <t>灯油</t>
    <rPh sb="0" eb="2">
      <t>トウユ</t>
    </rPh>
    <phoneticPr fontId="1"/>
  </si>
  <si>
    <t>給湯器種別</t>
    <rPh sb="0" eb="3">
      <t>キュウトウキ</t>
    </rPh>
    <rPh sb="3" eb="5">
      <t>シュベツ</t>
    </rPh>
    <phoneticPr fontId="1"/>
  </si>
  <si>
    <t>導入機器</t>
    <rPh sb="0" eb="2">
      <t>ドウニュウ</t>
    </rPh>
    <rPh sb="2" eb="4">
      <t>キキ</t>
    </rPh>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</si>
  <si>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/ｍ</t>
    </r>
    <r>
      <rPr>
        <vertAlign val="superscript"/>
        <sz val="12"/>
        <color theme="1"/>
        <rFont val="ＭＳ Ｐゴシック"/>
        <family val="3"/>
        <charset val="128"/>
        <scheme val="minor"/>
      </rPr>
      <t>３</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</si>
  <si>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/L</t>
    </r>
    <phoneticPr fontId="1"/>
  </si>
  <si>
    <r>
      <t>ｋｇ‐CO</t>
    </r>
    <r>
      <rPr>
        <vertAlign val="subscript"/>
        <sz val="12"/>
        <color theme="1"/>
        <rFont val="ＭＳ Ｐゴシック"/>
        <family val="3"/>
        <charset val="128"/>
        <scheme val="minor"/>
      </rPr>
      <t>2</t>
    </r>
    <r>
      <rPr>
        <sz val="12"/>
        <color theme="1"/>
        <rFont val="ＭＳ Ｐゴシック"/>
        <family val="3"/>
        <charset val="128"/>
        <scheme val="minor"/>
      </rPr>
      <t>/ｋWｈ</t>
    </r>
    <phoneticPr fontId="1"/>
  </si>
  <si>
    <t>型式</t>
    <rPh sb="0" eb="2">
      <t>カタシキ</t>
    </rPh>
    <phoneticPr fontId="1"/>
  </si>
  <si>
    <t>給湯器効率</t>
    <rPh sb="0" eb="5">
      <t>キュウトウキコウリツ</t>
    </rPh>
    <phoneticPr fontId="1"/>
  </si>
  <si>
    <t>CO2削減率</t>
    <rPh sb="3" eb="6">
      <t>サクゲンリツ</t>
    </rPh>
    <phoneticPr fontId="1"/>
  </si>
  <si>
    <t>電力</t>
    <rPh sb="0" eb="2">
      <t>デンリョク</t>
    </rPh>
    <phoneticPr fontId="1"/>
  </si>
  <si>
    <t>標準発熱量</t>
    <rPh sb="0" eb="5">
      <t>ヒョウジュンハツネツリョウ</t>
    </rPh>
    <phoneticPr fontId="1"/>
  </si>
  <si>
    <t>排出係数</t>
    <rPh sb="0" eb="4">
      <t>ハイシュ</t>
    </rPh>
    <phoneticPr fontId="1"/>
  </si>
  <si>
    <r>
      <t>MＪ/ｍ</t>
    </r>
    <r>
      <rPr>
        <vertAlign val="superscript"/>
        <sz val="12"/>
        <color theme="1"/>
        <rFont val="ＭＳ Ｐゴシック"/>
        <family val="3"/>
        <charset val="128"/>
        <scheme val="minor"/>
      </rPr>
      <t>３</t>
    </r>
    <phoneticPr fontId="1"/>
  </si>
  <si>
    <t>MＪ/Ｌ</t>
    <phoneticPr fontId="1"/>
  </si>
  <si>
    <t>LPG</t>
    <phoneticPr fontId="1"/>
  </si>
  <si>
    <t>導入機器</t>
    <rPh sb="0" eb="4">
      <t>ドウニュウキキ</t>
    </rPh>
    <phoneticPr fontId="1"/>
  </si>
  <si>
    <t>CO2排出量（kg-CO2）</t>
    <rPh sb="3" eb="6">
      <t>ハイシュツリョウ</t>
    </rPh>
    <phoneticPr fontId="1"/>
  </si>
  <si>
    <t>燃料種</t>
    <rPh sb="0" eb="2">
      <t>ネンリョウ</t>
    </rPh>
    <rPh sb="2" eb="3">
      <t>タネ</t>
    </rPh>
    <phoneticPr fontId="1"/>
  </si>
  <si>
    <t>燃料種</t>
    <rPh sb="0" eb="3">
      <t>ネンリョウシュ</t>
    </rPh>
    <phoneticPr fontId="1"/>
  </si>
  <si>
    <t>給湯器種別</t>
    <rPh sb="0" eb="5">
      <t>キュウトウキシュベツ</t>
    </rPh>
    <phoneticPr fontId="1"/>
  </si>
  <si>
    <t>電気温水器</t>
    <rPh sb="0" eb="5">
      <t>デンキオンスイキ</t>
    </rPh>
    <phoneticPr fontId="1"/>
  </si>
  <si>
    <t>エコキュート</t>
    <phoneticPr fontId="1"/>
  </si>
  <si>
    <t>ガス給湯器（都市ガス）</t>
    <rPh sb="2" eb="5">
      <t>キュウトウキ</t>
    </rPh>
    <rPh sb="6" eb="8">
      <t>トシ</t>
    </rPh>
    <phoneticPr fontId="1"/>
  </si>
  <si>
    <t>ガス給湯器（LPガス）</t>
    <phoneticPr fontId="1"/>
  </si>
  <si>
    <t>エコジョーズ（都市ガス）</t>
    <phoneticPr fontId="1"/>
  </si>
  <si>
    <t>エコジョーズ（LPガス）</t>
    <phoneticPr fontId="1"/>
  </si>
  <si>
    <t>ハイブリッド給湯器（都市ガス）</t>
    <phoneticPr fontId="1"/>
  </si>
  <si>
    <t>ハイブリッド給湯器（LPガス）</t>
    <phoneticPr fontId="1"/>
  </si>
  <si>
    <t>石油[灯油]給湯器</t>
    <phoneticPr fontId="1"/>
  </si>
  <si>
    <t>メーカー</t>
    <phoneticPr fontId="1"/>
  </si>
  <si>
    <t>CO2削減効果</t>
    <rPh sb="3" eb="7">
      <t>サクゲンコウカ</t>
    </rPh>
    <phoneticPr fontId="1"/>
  </si>
  <si>
    <t>MJ/kWh</t>
    <phoneticPr fontId="1"/>
  </si>
  <si>
    <t>給湯器効率の種別</t>
    <rPh sb="0" eb="5">
      <t>キュウトウキコウリツ</t>
    </rPh>
    <rPh sb="6" eb="8">
      <t>シュベツ</t>
    </rPh>
    <phoneticPr fontId="1"/>
  </si>
  <si>
    <t>燃料種</t>
    <rPh sb="0" eb="2">
      <t>ネンリョウ</t>
    </rPh>
    <rPh sb="2" eb="3">
      <t>シュ</t>
    </rPh>
    <phoneticPr fontId="1"/>
  </si>
  <si>
    <t>効率種別</t>
    <rPh sb="0" eb="2">
      <t>コウリツ</t>
    </rPh>
    <rPh sb="2" eb="4">
      <t>シュベツ</t>
    </rPh>
    <phoneticPr fontId="1"/>
  </si>
  <si>
    <t>追焚機能の有無</t>
    <rPh sb="0" eb="1">
      <t>オ</t>
    </rPh>
    <rPh sb="1" eb="2">
      <t>フン</t>
    </rPh>
    <rPh sb="2" eb="4">
      <t>キノウ</t>
    </rPh>
    <rPh sb="5" eb="7">
      <t>ウム</t>
    </rPh>
    <phoneticPr fontId="1"/>
  </si>
  <si>
    <t>追焚</t>
    <rPh sb="0" eb="1">
      <t>オ</t>
    </rPh>
    <rPh sb="1" eb="2">
      <t>ダ</t>
    </rPh>
    <phoneticPr fontId="1"/>
  </si>
  <si>
    <t>有</t>
    <rPh sb="0" eb="1">
      <t>アリ</t>
    </rPh>
    <phoneticPr fontId="1"/>
  </si>
  <si>
    <t>無</t>
    <rPh sb="0" eb="1">
      <t>ナシ</t>
    </rPh>
    <phoneticPr fontId="1"/>
  </si>
  <si>
    <t>年間給湯保温効率（JIS）</t>
    <rPh sb="0" eb="6">
      <t>ネンカンキュウトウホオン</t>
    </rPh>
    <rPh sb="6" eb="8">
      <t>コウリツ</t>
    </rPh>
    <phoneticPr fontId="1"/>
  </si>
  <si>
    <t>年間給湯効率（APF）</t>
    <rPh sb="0" eb="6">
      <t>ネンカンキュウトウコウリツ</t>
    </rPh>
    <phoneticPr fontId="1"/>
  </si>
  <si>
    <t>モード熱効率</t>
    <rPh sb="3" eb="6">
      <t>ネツコウリツ</t>
    </rPh>
    <phoneticPr fontId="1"/>
  </si>
  <si>
    <t>エネルギー消費効率</t>
    <rPh sb="5" eb="7">
      <t>ショウヒ</t>
    </rPh>
    <rPh sb="7" eb="9">
      <t>コウリツ</t>
    </rPh>
    <phoneticPr fontId="1"/>
  </si>
  <si>
    <t>連続給湯効率</t>
    <rPh sb="0" eb="6">
      <t>レンゾクキュウトウコウリツ</t>
    </rPh>
    <phoneticPr fontId="1"/>
  </si>
  <si>
    <t>検索値</t>
    <rPh sb="0" eb="2">
      <t>ケンサク</t>
    </rPh>
    <rPh sb="2" eb="3">
      <t>アタイ</t>
    </rPh>
    <phoneticPr fontId="1"/>
  </si>
  <si>
    <t>都市ガス</t>
    <rPh sb="0" eb="2">
      <t>トシ</t>
    </rPh>
    <phoneticPr fontId="1"/>
  </si>
  <si>
    <t>エネルギー消費効率</t>
    <rPh sb="5" eb="9">
      <t>ショウヒコウリツ</t>
    </rPh>
    <phoneticPr fontId="1"/>
  </si>
  <si>
    <t>有</t>
    <rPh sb="0" eb="1">
      <t>アリ</t>
    </rPh>
    <phoneticPr fontId="1"/>
  </si>
  <si>
    <r>
      <t>判定 ※CO</t>
    </r>
    <r>
      <rPr>
        <b/>
        <vertAlign val="subscript"/>
        <sz val="14"/>
        <color theme="1"/>
        <rFont val="ＭＳ Ｐゴシック"/>
        <family val="3"/>
        <charset val="128"/>
        <scheme val="minor"/>
      </rPr>
      <t>2</t>
    </r>
    <r>
      <rPr>
        <b/>
        <sz val="14"/>
        <color theme="1"/>
        <rFont val="ＭＳ Ｐゴシック"/>
        <family val="3"/>
        <charset val="128"/>
        <scheme val="minor"/>
      </rPr>
      <t>削減率30%以上で申請可能
（補助金申請可能の場合は「○」と表示）</t>
    </r>
    <rPh sb="0" eb="2">
      <t>ハンテイ</t>
    </rPh>
    <rPh sb="7" eb="9">
      <t>サクゲン</t>
    </rPh>
    <rPh sb="9" eb="10">
      <t>リツ</t>
    </rPh>
    <rPh sb="13" eb="15">
      <t>イジョウ</t>
    </rPh>
    <rPh sb="16" eb="18">
      <t>シンセイ</t>
    </rPh>
    <rPh sb="18" eb="20">
      <t>カノウ</t>
    </rPh>
    <rPh sb="22" eb="25">
      <t>ホジョキン</t>
    </rPh>
    <rPh sb="25" eb="27">
      <t>シンセイ</t>
    </rPh>
    <rPh sb="27" eb="29">
      <t>カノウ</t>
    </rPh>
    <rPh sb="30" eb="32">
      <t>バアイ</t>
    </rPh>
    <rPh sb="37" eb="39">
      <t>ヒョウジ</t>
    </rPh>
    <phoneticPr fontId="1"/>
  </si>
  <si>
    <r>
      <t>CO</t>
    </r>
    <r>
      <rPr>
        <vertAlign val="subscript"/>
        <sz val="14"/>
        <color theme="1"/>
        <rFont val="ＭＳ Ｐゴシック"/>
        <family val="3"/>
        <charset val="128"/>
        <scheme val="minor"/>
      </rPr>
      <t>2</t>
    </r>
    <r>
      <rPr>
        <sz val="14"/>
        <color theme="1"/>
        <rFont val="ＭＳ Ｐゴシック"/>
        <family val="3"/>
        <charset val="128"/>
        <scheme val="minor"/>
      </rPr>
      <t>削減率</t>
    </r>
    <rPh sb="3" eb="6">
      <t>サクゲンリツ</t>
    </rPh>
    <phoneticPr fontId="1"/>
  </si>
  <si>
    <r>
      <t xml:space="preserve"> 導入する給湯機器の省CO</t>
    </r>
    <r>
      <rPr>
        <vertAlign val="subscript"/>
        <sz val="16"/>
        <color theme="1"/>
        <rFont val="ＭＳ Ｐゴシック"/>
        <family val="3"/>
        <charset val="128"/>
      </rPr>
      <t>２</t>
    </r>
    <r>
      <rPr>
        <sz val="16"/>
        <color theme="1"/>
        <rFont val="ＭＳ Ｐゴシック"/>
        <family val="3"/>
        <charset val="128"/>
      </rPr>
      <t xml:space="preserve">効果が30％以上であることを確認するための簡易計算表です。
 </t>
    </r>
    <r>
      <rPr>
        <u/>
        <sz val="16"/>
        <color theme="1"/>
        <rFont val="ＭＳ Ｐゴシック"/>
        <family val="3"/>
        <charset val="128"/>
      </rPr>
      <t>※使用日数や使用時間等、機器の使い方による省CO</t>
    </r>
    <r>
      <rPr>
        <u/>
        <vertAlign val="subscript"/>
        <sz val="16"/>
        <color theme="1"/>
        <rFont val="ＭＳ Ｐゴシック"/>
        <family val="3"/>
        <charset val="128"/>
      </rPr>
      <t>２</t>
    </r>
    <r>
      <rPr>
        <u/>
        <sz val="16"/>
        <color theme="1"/>
        <rFont val="ＭＳ Ｐゴシック"/>
        <family val="3"/>
        <charset val="128"/>
      </rPr>
      <t xml:space="preserve">効果は含みません。
</t>
    </r>
    <r>
      <rPr>
        <sz val="16"/>
        <color theme="1"/>
        <rFont val="ＭＳ Ｐゴシック"/>
        <family val="3"/>
        <charset val="128"/>
      </rPr>
      <t xml:space="preserve"> </t>
    </r>
    <r>
      <rPr>
        <u/>
        <sz val="16"/>
        <color theme="1"/>
        <rFont val="ＭＳ Ｐゴシック"/>
        <family val="3"/>
        <charset val="128"/>
      </rPr>
      <t>※計算で使用する数値については、メーカー公表資料でご確認いただくか、メーカーや取扱業者等にご相談ください。</t>
    </r>
    <r>
      <rPr>
        <sz val="16"/>
        <color theme="1"/>
        <rFont val="ＭＳ Ｐゴシック"/>
        <family val="3"/>
        <charset val="128"/>
      </rPr>
      <t xml:space="preserve">
</t>
    </r>
    <r>
      <rPr>
        <b/>
        <sz val="16"/>
        <color theme="1"/>
        <rFont val="ＭＳ Ｐゴシック"/>
        <family val="3"/>
        <charset val="128"/>
      </rPr>
      <t>＜既存住宅で導入する場合＞</t>
    </r>
    <r>
      <rPr>
        <sz val="16"/>
        <color theme="1"/>
        <rFont val="ＭＳ Ｐゴシック"/>
        <family val="3"/>
        <charset val="128"/>
      </rPr>
      <t xml:space="preserve">
 既存の機器（当該住宅においてこれまで使用していた機器）がある場合は、カタログ値を参照し、新しく導入する機器との
 比較を行ってください。
</t>
    </r>
    <r>
      <rPr>
        <b/>
        <sz val="16"/>
        <color theme="1"/>
        <rFont val="ＭＳ Ｐゴシック"/>
        <family val="3"/>
        <charset val="128"/>
      </rPr>
      <t>＜上記以外（新築住宅等）で導入する場合＞</t>
    </r>
    <r>
      <rPr>
        <sz val="16"/>
        <color theme="1"/>
        <rFont val="ＭＳ Ｐゴシック"/>
        <family val="3"/>
        <charset val="128"/>
      </rPr>
      <t xml:space="preserve">
 新築等で既存の機器が存在しない場合は、旧住宅で使用していた機器と比較してください。また、旧住宅に比較できる
 設備がない場合、以前に製造されていた同程度の定格能力の機器を既存設備として設定してください。
</t>
    </r>
    <r>
      <rPr>
        <b/>
        <sz val="16"/>
        <color theme="1"/>
        <rFont val="ＭＳ Ｐゴシック"/>
        <family val="3"/>
        <charset val="128"/>
      </rPr>
      <t>＜既存機器の給湯器効率が分からない場合＞</t>
    </r>
    <r>
      <rPr>
        <sz val="16"/>
        <color theme="1"/>
        <rFont val="ＭＳ Ｐゴシック"/>
        <family val="3"/>
        <charset val="128"/>
      </rPr>
      <t xml:space="preserve">
 既存機器について、どうしても給湯器効率が分からない場合は以下の数値を使用してください。
 給湯器種別：ガス給湯器
 燃料種：都市ガス
 追焚機能の有無：有
 給湯器効率の種別：モード熱効率
 給湯器効率：0.78</t>
    </r>
    <phoneticPr fontId="1"/>
  </si>
  <si>
    <r>
      <rPr>
        <b/>
        <sz val="20"/>
        <color theme="1"/>
        <rFont val="ＭＳ Ｐゴシック"/>
        <family val="3"/>
        <charset val="128"/>
      </rPr>
      <t>【CO</t>
    </r>
    <r>
      <rPr>
        <b/>
        <vertAlign val="subscript"/>
        <sz val="20"/>
        <color theme="1"/>
        <rFont val="ＭＳ Ｐゴシック"/>
        <family val="3"/>
        <charset val="128"/>
      </rPr>
      <t>2</t>
    </r>
    <r>
      <rPr>
        <b/>
        <sz val="20"/>
        <color theme="1"/>
        <rFont val="ＭＳ Ｐゴシック"/>
        <family val="3"/>
        <charset val="128"/>
      </rPr>
      <t>削減率の求め方】</t>
    </r>
    <r>
      <rPr>
        <sz val="14"/>
        <color theme="1"/>
        <rFont val="ＭＳ Ｐゴシック"/>
        <family val="3"/>
        <charset val="128"/>
      </rPr>
      <t xml:space="preserve">
</t>
    </r>
    <r>
      <rPr>
        <b/>
        <sz val="16"/>
        <color theme="1"/>
        <rFont val="ＭＳ Ｐゴシック"/>
        <family val="3"/>
        <charset val="128"/>
      </rPr>
      <t xml:space="preserve"> 「（既存機器のCO</t>
    </r>
    <r>
      <rPr>
        <b/>
        <vertAlign val="subscript"/>
        <sz val="16"/>
        <color theme="1"/>
        <rFont val="ＭＳ Ｐゴシック"/>
        <family val="3"/>
        <charset val="128"/>
      </rPr>
      <t>2</t>
    </r>
    <r>
      <rPr>
        <b/>
        <sz val="16"/>
        <color theme="1"/>
        <rFont val="ＭＳ Ｐゴシック"/>
        <family val="3"/>
        <charset val="128"/>
      </rPr>
      <t>排出量－導入機器のCO</t>
    </r>
    <r>
      <rPr>
        <b/>
        <vertAlign val="subscript"/>
        <sz val="16"/>
        <color theme="1"/>
        <rFont val="ＭＳ Ｐゴシック"/>
        <family val="3"/>
        <charset val="128"/>
      </rPr>
      <t>2</t>
    </r>
    <r>
      <rPr>
        <b/>
        <sz val="16"/>
        <color theme="1"/>
        <rFont val="ＭＳ Ｐゴシック"/>
        <family val="3"/>
        <charset val="128"/>
      </rPr>
      <t>排出量）／既存機器のCO</t>
    </r>
    <r>
      <rPr>
        <b/>
        <vertAlign val="subscript"/>
        <sz val="16"/>
        <color theme="1"/>
        <rFont val="ＭＳ Ｐゴシック"/>
        <family val="3"/>
        <charset val="128"/>
      </rPr>
      <t>2</t>
    </r>
    <r>
      <rPr>
        <b/>
        <sz val="16"/>
        <color theme="1"/>
        <rFont val="ＭＳ Ｐゴシック"/>
        <family val="3"/>
        <charset val="128"/>
      </rPr>
      <t>排出量」×100
 →CO</t>
    </r>
    <r>
      <rPr>
        <b/>
        <vertAlign val="subscript"/>
        <sz val="16"/>
        <color theme="1"/>
        <rFont val="ＭＳ Ｐゴシック"/>
        <family val="3"/>
        <charset val="128"/>
      </rPr>
      <t>2</t>
    </r>
    <r>
      <rPr>
        <b/>
        <sz val="16"/>
        <color theme="1"/>
        <rFont val="ＭＳ Ｐゴシック"/>
        <family val="3"/>
        <charset val="128"/>
      </rPr>
      <t>排出量は以下の計算式による。
　 ＝年間の給湯熱量（MJ）÷給湯器効率÷標準発熱量（MJ/計量単位）×排出係数（kg-CO</t>
    </r>
    <r>
      <rPr>
        <b/>
        <vertAlign val="subscript"/>
        <sz val="16"/>
        <color theme="1"/>
        <rFont val="ＭＳ Ｐゴシック"/>
        <family val="3"/>
        <charset val="128"/>
      </rPr>
      <t>2</t>
    </r>
    <r>
      <rPr>
        <b/>
        <sz val="16"/>
        <color theme="1"/>
        <rFont val="ＭＳ Ｐゴシック"/>
        <family val="3"/>
        <charset val="128"/>
      </rPr>
      <t>/計量単位）</t>
    </r>
    <r>
      <rPr>
        <sz val="14"/>
        <color theme="1"/>
        <rFont val="ＭＳ Ｐゴシック"/>
        <family val="3"/>
        <charset val="128"/>
      </rPr>
      <t xml:space="preserve">
　※「給湯器種別」「燃料種」欄は、以下の表を参照して選択してください。
　※上記計算式の年間の給湯熱量（MJ）については、固定値「1」で計算し、比較します。
　</t>
    </r>
    <r>
      <rPr>
        <u/>
        <sz val="14"/>
        <color theme="1"/>
        <rFont val="ＭＳ Ｐゴシック"/>
        <family val="3"/>
        <charset val="128"/>
      </rPr>
      <t xml:space="preserve">※「給湯器効率」はその種別によりエクセルのバックグラウンドで数値の補正を行っています。
</t>
    </r>
    <r>
      <rPr>
        <sz val="14"/>
        <color theme="1"/>
        <rFont val="ＭＳ Ｐゴシック"/>
        <family val="3"/>
        <charset val="128"/>
      </rPr>
      <t>　　</t>
    </r>
    <r>
      <rPr>
        <u/>
        <sz val="14"/>
        <color theme="1"/>
        <rFont val="ＭＳ Ｐゴシック"/>
        <family val="3"/>
        <charset val="128"/>
      </rPr>
      <t>そのため手計算では計算ができません。必ずエクセルシートへの入力（自動計算）をご利用ください。</t>
    </r>
    <r>
      <rPr>
        <sz val="14"/>
        <color theme="1"/>
        <rFont val="ＭＳ Ｐゴシック"/>
        <family val="3"/>
        <charset val="128"/>
      </rPr>
      <t xml:space="preserve">
　※計算式のその他の数値については下記の数値を用いて計算します。
</t>
    </r>
    <rPh sb="160" eb="16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</si>
</sst>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vertAlign val="superscript"/>
      <sz val="12"/>
      <color theme="1"/>
      <name val="ＭＳ Ｐゴシック"/>
      <family val="3"/>
      <charset val="128"/>
      <scheme val="minor"/>
    </font>
    <font>
      <vertAlign val="subscript"/>
      <sz val="12"/>
      <color theme="1"/>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4"/>
      <name val="ＭＳ Ｐゴシック"/>
      <family val="3"/>
      <charset val="128"/>
      <scheme val="minor"/>
    </font>
    <font>
      <b/>
      <vertAlign val="subscript"/>
      <sz val="14"/>
      <color theme="1"/>
      <name val="ＭＳ Ｐゴシック"/>
      <family val="3"/>
      <charset val="128"/>
      <scheme val="minor"/>
    </font>
    <font>
      <sz val="14"/>
      <color theme="1"/>
      <name val="ＭＳ Ｐゴシック"/>
      <family val="3"/>
      <charset val="128"/>
    </font>
    <font>
      <sz val="16"/>
      <color theme="1"/>
      <name val="ＭＳ Ｐゴシック"/>
      <family val="3"/>
      <charset val="128"/>
    </font>
    <font>
      <vertAlign val="subscript"/>
      <sz val="16"/>
      <color theme="1"/>
      <name val="ＭＳ Ｐゴシック"/>
      <family val="3"/>
      <charset val="128"/>
    </font>
    <font>
      <b/>
      <sz val="16"/>
      <color theme="1"/>
      <name val="ＭＳ Ｐゴシック"/>
      <family val="3"/>
      <charset val="128"/>
    </font>
    <font>
      <u/>
      <sz val="16"/>
      <color theme="1"/>
      <name val="ＭＳ Ｐゴシック"/>
      <family val="3"/>
      <charset val="128"/>
    </font>
    <font>
      <u/>
      <vertAlign val="subscript"/>
      <sz val="16"/>
      <color theme="1"/>
      <name val="ＭＳ Ｐゴシック"/>
      <family val="3"/>
      <charset val="128"/>
    </font>
    <font>
      <sz val="11"/>
      <color theme="1"/>
      <name val="ＭＳ Ｐゴシック"/>
      <family val="3"/>
      <charset val="128"/>
    </font>
    <font>
      <b/>
      <sz val="20"/>
      <color theme="1"/>
      <name val="ＭＳ Ｐゴシック"/>
      <family val="3"/>
      <charset val="128"/>
    </font>
    <font>
      <vertAlign val="subscript"/>
      <sz val="14"/>
      <color theme="1"/>
      <name val="ＭＳ Ｐゴシック"/>
      <family val="3"/>
      <charset val="128"/>
      <scheme val="minor"/>
    </font>
    <font>
      <b/>
      <vertAlign val="subscript"/>
      <sz val="20"/>
      <color theme="1"/>
      <name val="ＭＳ Ｐゴシック"/>
      <family val="3"/>
      <charset val="128"/>
    </font>
    <font>
      <b/>
      <vertAlign val="subscript"/>
      <sz val="16"/>
      <color theme="1"/>
      <name val="ＭＳ Ｐゴシック"/>
      <family val="3"/>
      <charset val="128"/>
    </font>
    <font>
      <u/>
      <sz val="14"/>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diagonal/>
    </border>
    <border>
      <left style="medium">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auto="1"/>
      </bottom>
      <diagonal/>
    </border>
    <border diagonalDown="1">
      <left style="medium">
        <color indexed="64"/>
      </left>
      <right/>
      <top style="medium">
        <color indexed="64"/>
      </top>
      <bottom style="thin">
        <color auto="1"/>
      </bottom>
      <diagonal style="thin">
        <color auto="1"/>
      </diagonal>
    </border>
    <border>
      <left style="thin">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diagonalDown="1">
      <left style="thin">
        <color auto="1"/>
      </left>
      <right style="thin">
        <color auto="1"/>
      </right>
      <top style="thin">
        <color auto="1"/>
      </top>
      <bottom style="medium">
        <color indexed="64"/>
      </bottom>
      <diagonal style="thin">
        <color auto="1"/>
      </diagonal>
    </border>
    <border>
      <left style="thin">
        <color auto="1"/>
      </left>
      <right style="medium">
        <color indexed="64"/>
      </right>
      <top style="thin">
        <color auto="1"/>
      </top>
      <bottom style="medium">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58">
    <xf numFmtId="0" fontId="0" fillId="0" borderId="0" xfId="0">
      <alignment vertical="center"/>
    </xf>
    <xf numFmtId="0" fontId="3" fillId="0" borderId="0" xfId="0" applyFont="1">
      <alignment vertical="center"/>
    </xf>
    <xf numFmtId="0" fontId="6" fillId="2" borderId="3" xfId="0" applyFont="1" applyFill="1" applyBorder="1" applyAlignment="1">
      <alignment horizontal="right" vertical="center"/>
    </xf>
    <xf numFmtId="0" fontId="3" fillId="0" borderId="0" xfId="0" applyFont="1" applyBorder="1">
      <alignment vertical="center"/>
    </xf>
    <xf numFmtId="0" fontId="5"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10" fontId="9" fillId="0" borderId="6" xfId="1" applyNumberFormat="1" applyFont="1" applyFill="1" applyBorder="1" applyAlignment="1">
      <alignment horizontal="center" vertical="center"/>
    </xf>
    <xf numFmtId="176" fontId="4" fillId="2" borderId="2" xfId="0" applyNumberFormat="1" applyFont="1" applyFill="1" applyBorder="1" applyAlignment="1">
      <alignment vertical="center"/>
    </xf>
    <xf numFmtId="0" fontId="6" fillId="0" borderId="0" xfId="0" applyFont="1" applyBorder="1" applyAlignment="1">
      <alignment vertical="center" wrapText="1"/>
    </xf>
    <xf numFmtId="0" fontId="6" fillId="0" borderId="0" xfId="0" applyFont="1" applyAlignment="1">
      <alignment vertical="center" wrapText="1"/>
    </xf>
    <xf numFmtId="0" fontId="4" fillId="2" borderId="2" xfId="0" applyFont="1" applyFill="1" applyBorder="1" applyAlignment="1">
      <alignment vertical="center"/>
    </xf>
    <xf numFmtId="0" fontId="3" fillId="0" borderId="0" xfId="0" applyFont="1" applyAlignment="1">
      <alignment horizontal="center" vertical="center"/>
    </xf>
    <xf numFmtId="0" fontId="6" fillId="0" borderId="7" xfId="0" applyFont="1" applyBorder="1" applyAlignment="1">
      <alignment vertical="center" wrapText="1"/>
    </xf>
    <xf numFmtId="0" fontId="6" fillId="0" borderId="7" xfId="0" applyFont="1" applyBorder="1" applyAlignment="1">
      <alignment horizontal="center" vertical="center" wrapText="1"/>
    </xf>
    <xf numFmtId="0" fontId="4" fillId="2" borderId="2" xfId="0" applyFont="1" applyFill="1" applyBorder="1">
      <alignment vertical="center"/>
    </xf>
    <xf numFmtId="0" fontId="6" fillId="0" borderId="0" xfId="0" applyFont="1" applyAlignment="1">
      <alignment vertical="center"/>
    </xf>
    <xf numFmtId="0" fontId="13" fillId="3" borderId="1" xfId="0" applyFont="1" applyFill="1" applyBorder="1" applyAlignment="1">
      <alignment vertical="center"/>
    </xf>
    <xf numFmtId="0" fontId="13" fillId="3" borderId="1" xfId="0" applyFont="1" applyFill="1" applyBorder="1">
      <alignment vertical="center"/>
    </xf>
    <xf numFmtId="0" fontId="12" fillId="3" borderId="1" xfId="0" applyFont="1" applyFill="1" applyBorder="1">
      <alignment vertical="center"/>
    </xf>
    <xf numFmtId="10" fontId="9" fillId="0" borderId="8" xfId="1" applyNumberFormat="1" applyFont="1" applyFill="1" applyBorder="1" applyAlignment="1">
      <alignment vertical="center"/>
    </xf>
    <xf numFmtId="0" fontId="5" fillId="2" borderId="1" xfId="0" applyFont="1" applyFill="1" applyBorder="1" applyAlignment="1" applyProtection="1">
      <alignment horizontal="center" vertical="center"/>
      <protection locked="0"/>
    </xf>
    <xf numFmtId="0" fontId="0" fillId="0" borderId="0" xfId="0" applyAlignment="1">
      <alignment horizontal="centerContinuous" vertical="center"/>
    </xf>
    <xf numFmtId="0" fontId="5" fillId="2" borderId="1" xfId="0" applyFont="1" applyFill="1" applyBorder="1" applyAlignment="1">
      <alignment vertical="center"/>
    </xf>
    <xf numFmtId="0" fontId="6" fillId="0" borderId="0" xfId="0" applyFont="1" applyBorder="1" applyAlignment="1">
      <alignment vertical="center"/>
    </xf>
    <xf numFmtId="0" fontId="11" fillId="3" borderId="1" xfId="0" applyFont="1" applyFill="1" applyBorder="1">
      <alignment vertical="center"/>
    </xf>
    <xf numFmtId="0" fontId="5" fillId="2" borderId="1" xfId="0" applyFont="1" applyFill="1" applyBorder="1">
      <alignment vertical="center"/>
    </xf>
    <xf numFmtId="0" fontId="6" fillId="0" borderId="0" xfId="0" applyFont="1" applyFill="1" applyBorder="1" applyAlignment="1">
      <alignment vertical="center"/>
    </xf>
    <xf numFmtId="0" fontId="5" fillId="0" borderId="4" xfId="0" applyFont="1" applyFill="1" applyBorder="1" applyAlignment="1">
      <alignment vertical="center"/>
    </xf>
    <xf numFmtId="0" fontId="4" fillId="0" borderId="4" xfId="0" applyFont="1" applyFill="1" applyBorder="1" applyAlignment="1">
      <alignment vertical="center"/>
    </xf>
    <xf numFmtId="0" fontId="6" fillId="0" borderId="4" xfId="0" applyFont="1" applyFill="1" applyBorder="1" applyAlignment="1">
      <alignment horizontal="right" vertical="center"/>
    </xf>
    <xf numFmtId="0" fontId="4" fillId="0" borderId="4" xfId="0" applyFont="1" applyFill="1" applyBorder="1">
      <alignment vertical="center"/>
    </xf>
    <xf numFmtId="0" fontId="3" fillId="0" borderId="0" xfId="0" applyFont="1" applyFill="1" applyBorder="1">
      <alignment vertical="center"/>
    </xf>
    <xf numFmtId="0" fontId="5" fillId="0" borderId="0" xfId="0" applyFont="1" applyFill="1" applyBorder="1" applyAlignment="1">
      <alignment vertical="center"/>
    </xf>
    <xf numFmtId="176" fontId="4" fillId="0" borderId="0" xfId="0" applyNumberFormat="1" applyFont="1" applyFill="1" applyBorder="1" applyAlignment="1">
      <alignment vertical="center"/>
    </xf>
    <xf numFmtId="0" fontId="6" fillId="0" borderId="0" xfId="0" applyFont="1" applyFill="1" applyBorder="1" applyAlignment="1">
      <alignment horizontal="right" vertical="center"/>
    </xf>
    <xf numFmtId="0" fontId="4" fillId="0" borderId="0" xfId="0" applyFont="1" applyFill="1" applyBorder="1">
      <alignment vertical="center"/>
    </xf>
    <xf numFmtId="0" fontId="0" fillId="0" borderId="0" xfId="0" applyFill="1" applyBorder="1">
      <alignment vertical="center"/>
    </xf>
    <xf numFmtId="0" fontId="11" fillId="0" borderId="0" xfId="0" applyFont="1" applyFill="1" applyBorder="1">
      <alignment vertical="center"/>
    </xf>
    <xf numFmtId="0" fontId="5" fillId="0" borderId="0" xfId="0" applyFont="1" applyFill="1" applyBorder="1">
      <alignment vertical="center"/>
    </xf>
    <xf numFmtId="0" fontId="3" fillId="0" borderId="0" xfId="0" applyFont="1" applyAlignment="1">
      <alignment vertical="top"/>
    </xf>
    <xf numFmtId="0" fontId="3" fillId="0" borderId="11" xfId="0" applyFont="1" applyBorder="1" applyAlignment="1">
      <alignment vertical="top" wrapText="1"/>
    </xf>
    <xf numFmtId="0" fontId="3" fillId="0" borderId="5" xfId="0" applyFont="1" applyBorder="1" applyAlignment="1">
      <alignment vertical="top" wrapText="1"/>
    </xf>
    <xf numFmtId="0" fontId="3" fillId="0" borderId="12" xfId="0" applyFont="1" applyBorder="1" applyAlignment="1">
      <alignment vertical="top" wrapText="1"/>
    </xf>
    <xf numFmtId="10" fontId="9" fillId="0" borderId="13" xfId="1" applyNumberFormat="1" applyFont="1" applyFill="1" applyBorder="1" applyAlignment="1">
      <alignment vertical="center"/>
    </xf>
    <xf numFmtId="10" fontId="9" fillId="0" borderId="0" xfId="1" applyNumberFormat="1" applyFont="1" applyFill="1" applyBorder="1" applyAlignment="1">
      <alignment vertical="center"/>
    </xf>
    <xf numFmtId="0" fontId="3"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2" borderId="18" xfId="0" applyFont="1" applyFill="1" applyBorder="1" applyAlignment="1" applyProtection="1">
      <alignment horizontal="center" vertical="center"/>
      <protection locked="0"/>
    </xf>
    <xf numFmtId="0" fontId="5" fillId="3" borderId="19" xfId="0" applyFont="1" applyFill="1" applyBorder="1" applyAlignment="1">
      <alignment horizontal="center" vertical="center" wrapText="1"/>
    </xf>
    <xf numFmtId="10" fontId="5" fillId="2" borderId="20" xfId="1" applyNumberFormat="1" applyFont="1" applyFill="1" applyBorder="1" applyAlignment="1">
      <alignment horizontal="center" vertical="center"/>
    </xf>
    <xf numFmtId="10" fontId="5" fillId="2" borderId="21" xfId="1" applyNumberFormat="1" applyFont="1" applyFill="1" applyBorder="1" applyAlignment="1">
      <alignment horizontal="center" vertical="center"/>
    </xf>
    <xf numFmtId="0" fontId="16" fillId="0" borderId="0" xfId="0" applyFont="1" applyBorder="1" applyAlignment="1">
      <alignment vertical="top" wrapText="1"/>
    </xf>
    <xf numFmtId="0" fontId="4" fillId="0" borderId="0" xfId="0" applyFont="1" applyBorder="1" applyAlignment="1">
      <alignment vertical="top" wrapText="1"/>
    </xf>
    <xf numFmtId="0" fontId="21" fillId="0" borderId="9" xfId="0" applyFont="1" applyBorder="1" applyAlignment="1">
      <alignment vertical="top" wrapText="1"/>
    </xf>
    <xf numFmtId="0" fontId="21" fillId="0" borderId="4" xfId="0" applyFont="1" applyBorder="1" applyAlignment="1">
      <alignment vertical="top" wrapText="1"/>
    </xf>
    <xf numFmtId="0" fontId="21" fillId="0" borderId="10" xfId="0" applyFont="1" applyBorder="1" applyAlignment="1">
      <alignment vertical="top"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546100</xdr:colOff>
      <xdr:row>14</xdr:row>
      <xdr:rowOff>1727199</xdr:rowOff>
    </xdr:from>
    <xdr:to>
      <xdr:col>2</xdr:col>
      <xdr:colOff>3224712</xdr:colOff>
      <xdr:row>14</xdr:row>
      <xdr:rowOff>4956484</xdr:rowOff>
    </xdr:to>
    <xdr:pic>
      <xdr:nvPicPr>
        <xdr:cNvPr id="4" name="図 3">
          <a:extLst>
            <a:ext uri="{FF2B5EF4-FFF2-40B4-BE49-F238E27FC236}">
              <a16:creationId xmlns:a16="http://schemas.microsoft.com/office/drawing/2014/main" id="{C6AF3328-7B34-43CE-A5C0-881596EB7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5900" y="14096999"/>
          <a:ext cx="6158412" cy="3229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317498</xdr:colOff>
      <xdr:row>13</xdr:row>
      <xdr:rowOff>2991758</xdr:rowOff>
    </xdr:from>
    <xdr:to>
      <xdr:col>1</xdr:col>
      <xdr:colOff>279400</xdr:colOff>
      <xdr:row>14</xdr:row>
      <xdr:rowOff>4956484</xdr:rowOff>
    </xdr:to>
    <xdr:pic>
      <xdr:nvPicPr>
        <xdr:cNvPr id="5" name="図 4">
          <a:extLst>
            <a:ext uri="{FF2B5EF4-FFF2-40B4-BE49-F238E27FC236}">
              <a16:creationId xmlns:a16="http://schemas.microsoft.com/office/drawing/2014/main" id="{6209C3AC-D7B4-47F1-8904-660F0FDA7B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498" y="12364358"/>
          <a:ext cx="3441702" cy="4961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2721428</xdr:colOff>
      <xdr:row>9</xdr:row>
      <xdr:rowOff>431800</xdr:rowOff>
    </xdr:from>
    <xdr:to>
      <xdr:col>2</xdr:col>
      <xdr:colOff>1930400</xdr:colOff>
      <xdr:row>13</xdr:row>
      <xdr:rowOff>259443</xdr:rowOff>
    </xdr:to>
    <xdr:sp macro="" textlink="">
      <xdr:nvSpPr>
        <xdr:cNvPr id="6" name="矢印: 上向き折線 5">
          <a:extLst>
            <a:ext uri="{FF2B5EF4-FFF2-40B4-BE49-F238E27FC236}">
              <a16:creationId xmlns:a16="http://schemas.microsoft.com/office/drawing/2014/main" id="{FF3D232E-1DE6-4690-8102-26BBF070AE45}"/>
            </a:ext>
          </a:extLst>
        </xdr:cNvPr>
        <xdr:cNvSpPr/>
      </xdr:nvSpPr>
      <xdr:spPr>
        <a:xfrm>
          <a:off x="2721428" y="8280400"/>
          <a:ext cx="6168572" cy="1351643"/>
        </a:xfrm>
        <a:prstGeom prst="bentUpArrow">
          <a:avLst>
            <a:gd name="adj1" fmla="val 10366"/>
            <a:gd name="adj2" fmla="val 15424"/>
            <a:gd name="adj3" fmla="val 21585"/>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545012</xdr:colOff>
      <xdr:row>14</xdr:row>
      <xdr:rowOff>0</xdr:rowOff>
    </xdr:from>
    <xdr:to>
      <xdr:col>2</xdr:col>
      <xdr:colOff>3224712</xdr:colOff>
      <xdr:row>14</xdr:row>
      <xdr:rowOff>1460500</xdr:rowOff>
    </xdr:to>
    <xdr:sp macro="" textlink="">
      <xdr:nvSpPr>
        <xdr:cNvPr id="7" name="テキスト ボックス 6">
          <a:extLst>
            <a:ext uri="{FF2B5EF4-FFF2-40B4-BE49-F238E27FC236}">
              <a16:creationId xmlns:a16="http://schemas.microsoft.com/office/drawing/2014/main" id="{AED9CDF3-253F-4AA8-AEE3-94700B09B95A}"/>
            </a:ext>
          </a:extLst>
        </xdr:cNvPr>
        <xdr:cNvSpPr txBox="1"/>
      </xdr:nvSpPr>
      <xdr:spPr>
        <a:xfrm>
          <a:off x="4024812" y="12065000"/>
          <a:ext cx="6159500" cy="146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latin typeface="ＭＳ Ｐゴシック" panose="020B0600070205080204" pitchFamily="50" charset="-128"/>
              <a:ea typeface="ＭＳ Ｐゴシック" panose="020B0600070205080204" pitchFamily="50" charset="-128"/>
            </a:rPr>
            <a:t>　＜計算式の考え方＞</a:t>
          </a:r>
        </a:p>
        <a:p>
          <a:r>
            <a:rPr kumimoji="1" lang="ja-JP" altLang="en-US" sz="1400">
              <a:latin typeface="ＭＳ Ｐゴシック" panose="020B0600070205080204" pitchFamily="50" charset="-128"/>
              <a:ea typeface="ＭＳ Ｐゴシック" panose="020B0600070205080204" pitchFamily="50" charset="-128"/>
            </a:rPr>
            <a:t>　①給湯器効率の種別から、比較用の給湯器効率を算出（数値補正）</a:t>
          </a:r>
        </a:p>
        <a:p>
          <a:r>
            <a:rPr kumimoji="1" lang="ja-JP" altLang="en-US" sz="1400">
              <a:latin typeface="ＭＳ Ｐゴシック" panose="020B0600070205080204" pitchFamily="50" charset="-128"/>
              <a:ea typeface="ＭＳ Ｐゴシック" panose="020B0600070205080204" pitchFamily="50" charset="-128"/>
            </a:rPr>
            <a:t>　②年間の給湯熱量と給湯器効率から、年間の消費エネルギー量を算出</a:t>
          </a:r>
        </a:p>
        <a:p>
          <a:r>
            <a:rPr kumimoji="1" lang="ja-JP" altLang="en-US" sz="1400">
              <a:latin typeface="ＭＳ Ｐゴシック" panose="020B0600070205080204" pitchFamily="50" charset="-128"/>
              <a:ea typeface="ＭＳ Ｐゴシック" panose="020B0600070205080204" pitchFamily="50" charset="-128"/>
            </a:rPr>
            <a:t>　③年間の消費エネルギー量を、排出係数の計量単位に変換</a:t>
          </a:r>
        </a:p>
        <a:p>
          <a:r>
            <a:rPr kumimoji="1" lang="ja-JP" altLang="en-US" sz="1400">
              <a:latin typeface="ＭＳ Ｐゴシック" panose="020B0600070205080204" pitchFamily="50" charset="-128"/>
              <a:ea typeface="ＭＳ Ｐゴシック" panose="020B0600070205080204" pitchFamily="50" charset="-128"/>
            </a:rPr>
            <a:t>　④変換後の消費エネルギー量に排出係数をかけ、</a:t>
          </a:r>
          <a:r>
            <a:rPr kumimoji="1" lang="en-US" altLang="ja-JP" sz="1400">
              <a:latin typeface="ＭＳ Ｐゴシック" panose="020B0600070205080204" pitchFamily="50" charset="-128"/>
              <a:ea typeface="ＭＳ Ｐゴシック" panose="020B0600070205080204" pitchFamily="50" charset="-128"/>
            </a:rPr>
            <a:t>CO</a:t>
          </a:r>
          <a:r>
            <a:rPr kumimoji="1" lang="en-US" altLang="ja-JP" sz="1400" baseline="-250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排出量を算出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24</xdr:row>
      <xdr:rowOff>0</xdr:rowOff>
    </xdr:from>
    <xdr:to>
      <xdr:col>9</xdr:col>
      <xdr:colOff>428625</xdr:colOff>
      <xdr:row>35</xdr:row>
      <xdr:rowOff>9525</xdr:rowOff>
    </xdr:to>
    <xdr:sp macro="" textlink="">
      <xdr:nvSpPr>
        <xdr:cNvPr id="2" name="テキスト ボックス 1">
          <a:extLst>
            <a:ext uri="{FF2B5EF4-FFF2-40B4-BE49-F238E27FC236}">
              <a16:creationId xmlns:a16="http://schemas.microsoft.com/office/drawing/2014/main" id="{20E07B68-32D9-43E3-977D-8A7514C24D4D}"/>
            </a:ext>
          </a:extLst>
        </xdr:cNvPr>
        <xdr:cNvSpPr txBox="1"/>
      </xdr:nvSpPr>
      <xdr:spPr>
        <a:xfrm>
          <a:off x="47625" y="3562350"/>
          <a:ext cx="7286625" cy="1790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＜計算式の考え方＞</a:t>
          </a:r>
          <a:endParaRPr kumimoji="1" lang="en-US" altLang="ja-JP" sz="1100">
            <a:latin typeface="+mn-ea"/>
            <a:ea typeface="+mn-ea"/>
          </a:endParaRPr>
        </a:p>
        <a:p>
          <a:r>
            <a:rPr kumimoji="1" lang="ja-JP" altLang="en-US" sz="1100">
              <a:latin typeface="+mn-ea"/>
              <a:ea typeface="+mn-ea"/>
            </a:rPr>
            <a:t>①効率種別から、比較用の給湯器効率を算出</a:t>
          </a:r>
          <a:endParaRPr kumimoji="1" lang="en-US" altLang="ja-JP" sz="1100">
            <a:latin typeface="+mn-ea"/>
            <a:ea typeface="+mn-ea"/>
          </a:endParaRPr>
        </a:p>
        <a:p>
          <a:r>
            <a:rPr kumimoji="1" lang="ja-JP" altLang="en-US" sz="1100">
              <a:solidFill>
                <a:schemeClr val="dk1"/>
              </a:solidFill>
              <a:effectLst/>
              <a:latin typeface="+mn-ea"/>
              <a:ea typeface="+mn-ea"/>
              <a:cs typeface="+mn-cs"/>
            </a:rPr>
            <a:t>②年間の給湯熱量と給湯器効率から、年間の消費エネルギー量を算出</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③年間の消費エネルギー量を、排出係数の計量単位に変換</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④変換後の消費エネルギー量に排出係数をかけ、</a:t>
          </a:r>
          <a:r>
            <a:rPr kumimoji="1" lang="en-US" altLang="ja-JP" sz="1100">
              <a:solidFill>
                <a:schemeClr val="dk1"/>
              </a:solidFill>
              <a:effectLst/>
              <a:latin typeface="+mn-ea"/>
              <a:ea typeface="+mn-ea"/>
              <a:cs typeface="+mn-cs"/>
            </a:rPr>
            <a:t>CO2</a:t>
          </a:r>
          <a:r>
            <a:rPr kumimoji="1" lang="ja-JP" altLang="en-US" sz="1100">
              <a:solidFill>
                <a:schemeClr val="dk1"/>
              </a:solidFill>
              <a:effectLst/>
              <a:latin typeface="+mn-ea"/>
              <a:ea typeface="+mn-ea"/>
              <a:cs typeface="+mn-cs"/>
            </a:rPr>
            <a:t>排出量を算出</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計算式</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lt"/>
              <a:ea typeface="+mn-ea"/>
              <a:cs typeface="+mn-cs"/>
            </a:rPr>
            <a:t>年間の給湯熱量（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給湯器効率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標準発熱量（</a:t>
          </a:r>
          <a:r>
            <a:rPr kumimoji="1" lang="en-US" altLang="ja-JP" sz="1100">
              <a:solidFill>
                <a:schemeClr val="dk1"/>
              </a:solidFill>
              <a:effectLst/>
              <a:latin typeface="+mn-lt"/>
              <a:ea typeface="+mn-ea"/>
              <a:cs typeface="+mn-cs"/>
            </a:rPr>
            <a:t>MJ/</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排出係数（</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計量単位）</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排出量（</a:t>
          </a:r>
          <a:r>
            <a:rPr kumimoji="1" lang="en-US" altLang="ja-JP" sz="1100">
              <a:solidFill>
                <a:schemeClr val="dk1"/>
              </a:solidFill>
              <a:effectLst/>
              <a:latin typeface="+mn-lt"/>
              <a:ea typeface="+mn-ea"/>
              <a:cs typeface="+mn-cs"/>
            </a:rPr>
            <a:t>kg-CO2</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年間の給湯熱量については固定値を代入</a:t>
          </a:r>
          <a:r>
            <a:rPr kumimoji="1" lang="ja-JP" altLang="en-US" sz="1100">
              <a:solidFill>
                <a:schemeClr val="dk1"/>
              </a:solidFill>
              <a:effectLst/>
              <a:latin typeface="+mn-lt"/>
              <a:ea typeface="+mn-ea"/>
              <a:cs typeface="+mn-cs"/>
            </a:rPr>
            <a:t>、その他の数値については指標一覧及び給湯器効率による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181429</xdr:colOff>
      <xdr:row>6</xdr:row>
      <xdr:rowOff>145143</xdr:rowOff>
    </xdr:from>
    <xdr:to>
      <xdr:col>11</xdr:col>
      <xdr:colOff>471715</xdr:colOff>
      <xdr:row>13</xdr:row>
      <xdr:rowOff>293915</xdr:rowOff>
    </xdr:to>
    <xdr:sp macro="" textlink="">
      <xdr:nvSpPr>
        <xdr:cNvPr id="2" name="テキスト ボックス 1">
          <a:extLst>
            <a:ext uri="{FF2B5EF4-FFF2-40B4-BE49-F238E27FC236}">
              <a16:creationId xmlns:a16="http://schemas.microsoft.com/office/drawing/2014/main" id="{21DE6DB9-39BD-457F-9B20-03F8DCE7BBB8}"/>
            </a:ext>
          </a:extLst>
        </xdr:cNvPr>
        <xdr:cNvSpPr txBox="1"/>
      </xdr:nvSpPr>
      <xdr:spPr>
        <a:xfrm>
          <a:off x="3164115" y="3291114"/>
          <a:ext cx="7072086" cy="3697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＜備考＞</a:t>
          </a:r>
          <a:endParaRPr kumimoji="1" lang="en-US" altLang="ja-JP" sz="1400">
            <a:latin typeface="+mn-ea"/>
            <a:ea typeface="+mn-ea"/>
          </a:endParaRPr>
        </a:p>
        <a:p>
          <a:r>
            <a:rPr kumimoji="1" lang="ja-JP" altLang="en-US" sz="1400">
              <a:latin typeface="+mn-ea"/>
              <a:ea typeface="+mn-ea"/>
            </a:rPr>
            <a:t>○排出係数について</a:t>
          </a:r>
          <a:endParaRPr kumimoji="1" lang="en-US" altLang="ja-JP" sz="1400">
            <a:latin typeface="+mn-ea"/>
            <a:ea typeface="+mn-ea"/>
          </a:endParaRPr>
        </a:p>
        <a:p>
          <a:r>
            <a:rPr kumimoji="1" lang="ja-JP" altLang="en-US" sz="1400">
              <a:latin typeface="+mn-ea"/>
              <a:ea typeface="+mn-ea"/>
            </a:rPr>
            <a:t>・電力排出係数について，募集開始時直近の関西電力の調整後排出係数を使用しています。</a:t>
          </a:r>
          <a:endParaRPr kumimoji="1" lang="en-US" altLang="ja-JP" sz="1400">
            <a:latin typeface="+mn-ea"/>
            <a:ea typeface="+mn-ea"/>
          </a:endParaRPr>
        </a:p>
        <a:p>
          <a:r>
            <a:rPr kumimoji="1" lang="ja-JP" altLang="en-US" sz="1400" u="none">
              <a:solidFill>
                <a:sysClr val="windowText" lastClr="000000"/>
              </a:solidFill>
              <a:latin typeface="+mn-ea"/>
              <a:ea typeface="+mn-ea"/>
            </a:rPr>
            <a:t>・都市ガスの排出係数について，環境省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・プロパンの排出係数について，環境省　温室効果ガス排出量算定・報告・公表制度の排出</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係数一覧をもとに、</a:t>
          </a:r>
          <a:r>
            <a:rPr kumimoji="1" lang="en-US" altLang="ja-JP" sz="1400" u="none">
              <a:solidFill>
                <a:sysClr val="windowText" lastClr="000000"/>
              </a:solidFill>
              <a:latin typeface="+mn-ea"/>
              <a:ea typeface="+mn-ea"/>
            </a:rPr>
            <a:t>1m3</a:t>
          </a:r>
          <a:r>
            <a:rPr kumimoji="1" lang="ja-JP" altLang="en-US" sz="1400" u="none">
              <a:solidFill>
                <a:sysClr val="windowText" lastClr="000000"/>
              </a:solidFill>
              <a:latin typeface="+mn-ea"/>
              <a:ea typeface="+mn-ea"/>
            </a:rPr>
            <a:t>＝</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ｋｇであることから，</a:t>
          </a:r>
          <a:r>
            <a:rPr kumimoji="1" lang="en-US" altLang="ja-JP" sz="1400" u="none">
              <a:solidFill>
                <a:sysClr val="windowText" lastClr="000000"/>
              </a:solidFill>
              <a:latin typeface="+mn-ea"/>
              <a:ea typeface="+mn-ea"/>
            </a:rPr>
            <a:t>2.183</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ｍ</a:t>
          </a:r>
          <a:r>
            <a:rPr kumimoji="1" lang="en-US" altLang="ja-JP" sz="1400" u="none">
              <a:solidFill>
                <a:sysClr val="windowText" lastClr="000000"/>
              </a:solidFill>
              <a:latin typeface="+mn-ea"/>
              <a:ea typeface="+mn-ea"/>
            </a:rPr>
            <a:t>3×2.99</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‐CO</a:t>
          </a:r>
          <a:r>
            <a:rPr kumimoji="1" lang="ja-JP" altLang="en-US" sz="1400" u="none">
              <a:solidFill>
                <a:sysClr val="windowText" lastClr="000000"/>
              </a:solidFill>
              <a:latin typeface="+mn-ea"/>
              <a:ea typeface="+mn-ea"/>
            </a:rPr>
            <a:t>２</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ｋｇ≒</a:t>
          </a:r>
          <a:r>
            <a:rPr kumimoji="1" lang="en-US" altLang="ja-JP" sz="1400" u="none">
              <a:solidFill>
                <a:sysClr val="windowText" lastClr="000000"/>
              </a:solidFill>
              <a:latin typeface="+mn-ea"/>
              <a:ea typeface="+mn-ea"/>
            </a:rPr>
            <a:t>6.53</a:t>
          </a:r>
          <a:r>
            <a:rPr kumimoji="1" lang="ja-JP" altLang="en-US" sz="1400" u="none">
              <a:solidFill>
                <a:sysClr val="windowText" lastClr="000000"/>
              </a:solidFill>
              <a:latin typeface="+mn-ea"/>
              <a:ea typeface="+mn-ea"/>
            </a:rPr>
            <a:t>ｋｇ</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a:t>
          </a:r>
          <a:r>
            <a:rPr kumimoji="1" lang="en-US" altLang="ja-JP" sz="1400" u="none">
              <a:solidFill>
                <a:sysClr val="windowText" lastClr="000000"/>
              </a:solidFill>
              <a:latin typeface="+mn-ea"/>
              <a:ea typeface="+mn-ea"/>
            </a:rPr>
            <a:t>-</a:t>
          </a:r>
          <a:r>
            <a:rPr kumimoji="1" lang="ja-JP" altLang="en-US" sz="1400" u="none">
              <a:solidFill>
                <a:sysClr val="windowText" lastClr="000000"/>
              </a:solidFill>
              <a:latin typeface="+mn-ea"/>
              <a:ea typeface="+mn-ea"/>
            </a:rPr>
            <a:t>ＣＯ</a:t>
          </a:r>
          <a:r>
            <a:rPr kumimoji="1" lang="en-US" altLang="ja-JP" sz="1400" u="none">
              <a:solidFill>
                <a:sysClr val="windowText" lastClr="000000"/>
              </a:solidFill>
              <a:latin typeface="+mn-ea"/>
              <a:ea typeface="+mn-ea"/>
            </a:rPr>
            <a:t>2/</a:t>
          </a:r>
          <a:r>
            <a:rPr kumimoji="1" lang="ja-JP" altLang="en-US" sz="1400" u="none">
              <a:solidFill>
                <a:sysClr val="windowText" lastClr="000000"/>
              </a:solidFill>
              <a:latin typeface="+mn-ea"/>
              <a:ea typeface="+mn-ea"/>
            </a:rPr>
            <a:t>ｍ３を使用しています。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・灯油の排出係数について，環境省　温室効果ガス排出量算定・報告・公表制度の排出係数</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一覧を使用しています。</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○標準発熱量について</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・燃料種ごとの標準発熱量について、資源エネルギー庁　エネルギー源別標準発熱量・炭素</a:t>
          </a:r>
          <a:endParaRPr kumimoji="1" lang="en-US" altLang="ja-JP" sz="1400" u="none">
            <a:solidFill>
              <a:sysClr val="windowText" lastClr="000000"/>
            </a:solidFill>
            <a:latin typeface="+mn-ea"/>
            <a:ea typeface="+mn-ea"/>
          </a:endParaRPr>
        </a:p>
        <a:p>
          <a:r>
            <a:rPr kumimoji="1" lang="ja-JP" altLang="en-US" sz="1400" u="none">
              <a:solidFill>
                <a:sysClr val="windowText" lastClr="000000"/>
              </a:solidFill>
              <a:latin typeface="+mn-ea"/>
              <a:ea typeface="+mn-ea"/>
            </a:rPr>
            <a:t>　排出係数一覧表を使用しています。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28A9-7606-4614-AC97-AAD8F6C6382A}">
  <sheetPr>
    <pageSetUpPr fitToPage="1"/>
  </sheetPr>
  <dimension ref="A1:G15"/>
  <sheetViews>
    <sheetView tabSelected="1" view="pageBreakPreview" zoomScale="60" zoomScaleNormal="85" workbookViewId="0">
      <selection activeCell="C10" sqref="C10"/>
    </sheetView>
  </sheetViews>
  <sheetFormatPr defaultColWidth="8.77734375" defaultRowHeight="13.2" x14ac:dyDescent="0.2"/>
  <cols>
    <col min="1" max="1" width="50.77734375" style="11" customWidth="1"/>
    <col min="2" max="3" width="50.77734375" style="1" customWidth="1"/>
    <col min="4" max="16384" width="8.77734375" style="1"/>
  </cols>
  <sheetData>
    <row r="1" spans="1:7" ht="322.8" customHeight="1" thickBot="1" x14ac:dyDescent="0.25">
      <c r="A1" s="53" t="s">
        <v>52</v>
      </c>
      <c r="B1" s="54"/>
      <c r="C1" s="54"/>
      <c r="G1" s="39"/>
    </row>
    <row r="2" spans="1:7" ht="43.5" customHeight="1" x14ac:dyDescent="0.2">
      <c r="A2" s="45"/>
      <c r="B2" s="46" t="s">
        <v>0</v>
      </c>
      <c r="C2" s="47" t="s">
        <v>4</v>
      </c>
    </row>
    <row r="3" spans="1:7" ht="36" customHeight="1" x14ac:dyDescent="0.2">
      <c r="A3" s="48" t="s">
        <v>3</v>
      </c>
      <c r="B3" s="20"/>
      <c r="C3" s="49"/>
    </row>
    <row r="4" spans="1:7" ht="36" customHeight="1" x14ac:dyDescent="0.2">
      <c r="A4" s="48" t="s">
        <v>31</v>
      </c>
      <c r="B4" s="20"/>
      <c r="C4" s="49"/>
    </row>
    <row r="5" spans="1:7" ht="36" customHeight="1" x14ac:dyDescent="0.2">
      <c r="A5" s="48" t="s">
        <v>8</v>
      </c>
      <c r="B5" s="20"/>
      <c r="C5" s="49"/>
    </row>
    <row r="6" spans="1:7" ht="36" customHeight="1" x14ac:dyDescent="0.2">
      <c r="A6" s="48" t="s">
        <v>19</v>
      </c>
      <c r="B6" s="20"/>
      <c r="C6" s="49"/>
    </row>
    <row r="7" spans="1:7" ht="36" customHeight="1" x14ac:dyDescent="0.2">
      <c r="A7" s="48" t="s">
        <v>37</v>
      </c>
      <c r="B7" s="20"/>
      <c r="C7" s="49"/>
    </row>
    <row r="8" spans="1:7" ht="36" customHeight="1" x14ac:dyDescent="0.2">
      <c r="A8" s="48" t="s">
        <v>34</v>
      </c>
      <c r="B8" s="20"/>
      <c r="C8" s="49"/>
    </row>
    <row r="9" spans="1:7" ht="36" customHeight="1" x14ac:dyDescent="0.2">
      <c r="A9" s="48" t="s">
        <v>9</v>
      </c>
      <c r="B9" s="20"/>
      <c r="C9" s="49"/>
    </row>
    <row r="10" spans="1:7" ht="39.6" customHeight="1" thickBot="1" x14ac:dyDescent="0.25">
      <c r="A10" s="50" t="s">
        <v>51</v>
      </c>
      <c r="B10" s="51"/>
      <c r="C10" s="52" t="e">
        <f>計算!E23</f>
        <v>#N/A</v>
      </c>
    </row>
    <row r="11" spans="1:7" ht="19.95" customHeight="1" thickBot="1" x14ac:dyDescent="0.25">
      <c r="A11" s="4"/>
      <c r="B11" s="43"/>
      <c r="C11" s="44"/>
    </row>
    <row r="12" spans="1:7" ht="40.049999999999997" customHeight="1" thickBot="1" x14ac:dyDescent="0.25">
      <c r="A12" s="5" t="s">
        <v>50</v>
      </c>
      <c r="B12" s="6" t="e">
        <f>IF(計算!E23&gt;=0.3,"○","×")</f>
        <v>#N/A</v>
      </c>
      <c r="C12" s="19"/>
    </row>
    <row r="13" spans="1:7" ht="19.95" customHeight="1" x14ac:dyDescent="0.2">
      <c r="A13" s="13"/>
      <c r="B13" s="12"/>
      <c r="C13" s="8"/>
    </row>
    <row r="14" spans="1:7" ht="235.8" customHeight="1" x14ac:dyDescent="0.2">
      <c r="A14" s="55" t="s">
        <v>53</v>
      </c>
      <c r="B14" s="56"/>
      <c r="C14" s="57"/>
    </row>
    <row r="15" spans="1:7" ht="399.6" customHeight="1" x14ac:dyDescent="0.2">
      <c r="A15" s="40"/>
      <c r="B15" s="41"/>
      <c r="C15" s="42"/>
    </row>
  </sheetData>
  <sheetProtection password="9E56" sheet="1" objects="1" scenarios="1"/>
  <mergeCells count="2">
    <mergeCell ref="A1:C1"/>
    <mergeCell ref="A14:C14"/>
  </mergeCells>
  <phoneticPr fontId="1"/>
  <printOptions horizontalCentered="1"/>
  <pageMargins left="0.39370078740157483" right="0.39370078740157483" top="1.1811023622047245" bottom="0.39370078740157483" header="0.39370078740157483" footer="0"/>
  <pageSetup paperSize="9" scale="57" orientation="portrait" r:id="rId1"/>
  <headerFooter>
    <oddHeader>&amp;L別記様式第16号（第7条関係）&amp;C
&amp;16高効率給湯機器省エネ性能比較計算表&amp;R（第4条第1項⑺⑻太陽光発電設備と蓄電設備に高効率給湯機器を加えた3点同時設置の場合）R7～</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AAE487E-F05F-415A-BDAD-00ED160D446C}">
          <x14:formula1>
            <xm:f>指標!$D$3:$D$6</xm:f>
          </x14:formula1>
          <xm:sqref>B6:C6</xm:sqref>
        </x14:dataValidation>
        <x14:dataValidation type="list" allowBlank="1" showInputMessage="1" showErrorMessage="1" xr:uid="{D031D3E0-4DC4-4858-AAF0-01B2D284BDBE}">
          <x14:formula1>
            <xm:f>指標!$B$3:$B$11</xm:f>
          </x14:formula1>
          <xm:sqref>B3:C3</xm:sqref>
        </x14:dataValidation>
        <x14:dataValidation type="list" allowBlank="1" showInputMessage="1" showErrorMessage="1" xr:uid="{29DA87B1-8F87-4BA9-A050-01808582DD7A}">
          <x14:formula1>
            <xm:f>計算!$B$3:$B$4</xm:f>
          </x14:formula1>
          <xm:sqref>B7:C7</xm:sqref>
        </x14:dataValidation>
        <x14:dataValidation type="list" allowBlank="1" showInputMessage="1" showErrorMessage="1" xr:uid="{E711A310-D989-4772-AC1A-9C3928C9D407}">
          <x14:formula1>
            <xm:f>計算!$H$3:$H$7</xm:f>
          </x14:formula1>
          <xm:sqref>B8:C8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525D9-6811-4C05-98BB-E573F1096689}">
  <dimension ref="A1:H23"/>
  <sheetViews>
    <sheetView zoomScaleNormal="100" workbookViewId="0">
      <selection activeCell="E23" sqref="E23"/>
    </sheetView>
  </sheetViews>
  <sheetFormatPr defaultRowHeight="13.2" x14ac:dyDescent="0.2"/>
  <cols>
    <col min="1" max="2" width="10.5546875" customWidth="1"/>
    <col min="3" max="3" width="24.33203125" bestFit="1" customWidth="1"/>
    <col min="4" max="4" width="31.33203125" hidden="1" customWidth="1"/>
    <col min="5" max="6" width="13.6640625" customWidth="1"/>
  </cols>
  <sheetData>
    <row r="1" spans="1:8" x14ac:dyDescent="0.2">
      <c r="E1" s="21" t="s">
        <v>18</v>
      </c>
      <c r="F1" s="21"/>
    </row>
    <row r="2" spans="1:8" x14ac:dyDescent="0.2">
      <c r="A2" t="s">
        <v>35</v>
      </c>
      <c r="B2" t="s">
        <v>38</v>
      </c>
      <c r="C2" t="s">
        <v>36</v>
      </c>
      <c r="D2" t="s">
        <v>46</v>
      </c>
      <c r="E2" t="s">
        <v>0</v>
      </c>
      <c r="F2" t="s">
        <v>17</v>
      </c>
    </row>
    <row r="3" spans="1:8" x14ac:dyDescent="0.2">
      <c r="A3" t="s">
        <v>11</v>
      </c>
      <c r="B3" t="s">
        <v>39</v>
      </c>
      <c r="C3" t="s">
        <v>41</v>
      </c>
      <c r="D3" t="str">
        <f>A3&amp;B3&amp;C3</f>
        <v>電力有年間給湯保温効率（JIS）</v>
      </c>
      <c r="E3" t="e">
        <f>1/判定!B9/指標!G3*指標!E3</f>
        <v>#DIV/0!</v>
      </c>
      <c r="F3" t="e">
        <f>1/判定!C9/指標!G3*指標!E3</f>
        <v>#DIV/0!</v>
      </c>
      <c r="H3" t="s">
        <v>41</v>
      </c>
    </row>
    <row r="4" spans="1:8" x14ac:dyDescent="0.2">
      <c r="A4" t="s">
        <v>11</v>
      </c>
      <c r="B4" t="s">
        <v>40</v>
      </c>
      <c r="C4" t="s">
        <v>41</v>
      </c>
      <c r="D4" t="str">
        <f t="shared" ref="D4:D18" si="0">A4&amp;B4&amp;C4</f>
        <v>電力無年間給湯保温効率（JIS）</v>
      </c>
      <c r="E4" t="e">
        <f>1/判定!B9/指標!G3*指標!E3</f>
        <v>#DIV/0!</v>
      </c>
      <c r="F4" t="e">
        <f>1/判定!C9/指標!G3*指標!E3</f>
        <v>#DIV/0!</v>
      </c>
      <c r="H4" t="s">
        <v>42</v>
      </c>
    </row>
    <row r="5" spans="1:8" x14ac:dyDescent="0.2">
      <c r="A5" t="s">
        <v>11</v>
      </c>
      <c r="B5" t="s">
        <v>39</v>
      </c>
      <c r="C5" t="s">
        <v>42</v>
      </c>
      <c r="D5" t="str">
        <f t="shared" si="0"/>
        <v>電力有年間給湯効率（APF）</v>
      </c>
      <c r="E5">
        <f>1/(判定!B9-0.7)/指標!G3*指標!E3</f>
        <v>-0.16785714285714284</v>
      </c>
      <c r="F5">
        <f>1/(判定!C9-0.7)/指標!G3*指標!E3</f>
        <v>-0.16785714285714284</v>
      </c>
      <c r="H5" t="s">
        <v>43</v>
      </c>
    </row>
    <row r="6" spans="1:8" x14ac:dyDescent="0.2">
      <c r="A6" t="s">
        <v>11</v>
      </c>
      <c r="B6" t="s">
        <v>40</v>
      </c>
      <c r="C6" t="s">
        <v>42</v>
      </c>
      <c r="D6" t="str">
        <f t="shared" si="0"/>
        <v>電力無年間給湯効率（APF）</v>
      </c>
      <c r="E6">
        <f>1/(判定!B9-0.5)/指標!G3*指標!E3</f>
        <v>-0.23500000000000001</v>
      </c>
      <c r="F6">
        <f>1/(判定!C9-0.5)/指標!G3*指標!E3</f>
        <v>-0.23500000000000001</v>
      </c>
      <c r="H6" t="s">
        <v>44</v>
      </c>
    </row>
    <row r="7" spans="1:8" x14ac:dyDescent="0.2">
      <c r="A7" t="s">
        <v>1</v>
      </c>
      <c r="B7" t="s">
        <v>39</v>
      </c>
      <c r="C7" t="s">
        <v>43</v>
      </c>
      <c r="D7" t="str">
        <f t="shared" si="0"/>
        <v>都市ガス有モード熱効率</v>
      </c>
      <c r="E7" t="e">
        <f>1/判定!B9/指標!G4*指標!E4</f>
        <v>#DIV/0!</v>
      </c>
      <c r="F7" t="e">
        <f>1/判定!C9/指標!G4*指標!E4</f>
        <v>#DIV/0!</v>
      </c>
      <c r="H7" t="s">
        <v>45</v>
      </c>
    </row>
    <row r="8" spans="1:8" x14ac:dyDescent="0.2">
      <c r="A8" t="s">
        <v>1</v>
      </c>
      <c r="B8" t="s">
        <v>40</v>
      </c>
      <c r="C8" t="s">
        <v>43</v>
      </c>
      <c r="D8" t="str">
        <f t="shared" si="0"/>
        <v>都市ガス無モード熱効率</v>
      </c>
      <c r="E8" t="e">
        <f>1/判定!B9/指標!G4*指標!E4</f>
        <v>#DIV/0!</v>
      </c>
      <c r="F8" t="e">
        <f>1/判定!C9/指標!G4*指標!E4</f>
        <v>#DIV/0!</v>
      </c>
    </row>
    <row r="9" spans="1:8" x14ac:dyDescent="0.2">
      <c r="A9" t="s">
        <v>47</v>
      </c>
      <c r="B9" t="s">
        <v>39</v>
      </c>
      <c r="C9" t="s">
        <v>48</v>
      </c>
      <c r="D9" t="str">
        <f t="shared" si="0"/>
        <v>都市ガス有エネルギー消費効率</v>
      </c>
      <c r="E9">
        <f>1/(判定!B9-0.064)/指標!G4*指標!E4</f>
        <v>-0.8058176100628931</v>
      </c>
      <c r="F9">
        <f>1/(判定!C9-0.064)/指標!G4*指標!E4</f>
        <v>-0.8058176100628931</v>
      </c>
    </row>
    <row r="10" spans="1:8" x14ac:dyDescent="0.2">
      <c r="A10" t="s">
        <v>1</v>
      </c>
      <c r="B10" t="s">
        <v>40</v>
      </c>
      <c r="C10" t="s">
        <v>44</v>
      </c>
      <c r="D10" t="str">
        <f t="shared" si="0"/>
        <v>都市ガス無エネルギー消費効率</v>
      </c>
      <c r="E10">
        <f>1/(判定!B9-0.046)/指標!G4*指標!E4</f>
        <v>-1.1211375444353293</v>
      </c>
      <c r="F10">
        <f>1/(判定!C9-0.046)/指標!G4*指標!E4</f>
        <v>-1.1211375444353293</v>
      </c>
    </row>
    <row r="11" spans="1:8" x14ac:dyDescent="0.2">
      <c r="A11" t="s">
        <v>16</v>
      </c>
      <c r="B11" t="s">
        <v>39</v>
      </c>
      <c r="C11" t="s">
        <v>43</v>
      </c>
      <c r="D11" t="str">
        <f t="shared" si="0"/>
        <v>LPG有モード熱効率</v>
      </c>
      <c r="E11" t="e">
        <f>1/判定!B9/指標!G5*指標!E5</f>
        <v>#DIV/0!</v>
      </c>
      <c r="F11" t="e">
        <f>1/判定!C9/指標!G5*指標!E5</f>
        <v>#DIV/0!</v>
      </c>
    </row>
    <row r="12" spans="1:8" x14ac:dyDescent="0.2">
      <c r="A12" t="s">
        <v>16</v>
      </c>
      <c r="B12" t="s">
        <v>40</v>
      </c>
      <c r="C12" t="s">
        <v>43</v>
      </c>
      <c r="D12" t="str">
        <f t="shared" si="0"/>
        <v>LPG無モード熱効率</v>
      </c>
      <c r="E12" t="e">
        <f>1/判定!B9/指標!G5*指標!E5</f>
        <v>#DIV/0!</v>
      </c>
      <c r="F12" t="e">
        <f>1/判定!C9/指標!G5*指標!E5</f>
        <v>#DIV/0!</v>
      </c>
    </row>
    <row r="13" spans="1:8" x14ac:dyDescent="0.2">
      <c r="A13" t="s">
        <v>16</v>
      </c>
      <c r="B13" t="s">
        <v>49</v>
      </c>
      <c r="C13" t="s">
        <v>48</v>
      </c>
      <c r="D13" t="str">
        <f t="shared" si="0"/>
        <v>LPG有エネルギー消費効率</v>
      </c>
      <c r="E13">
        <f>1/(判定!B9-0.064)/指標!G5*指標!E5</f>
        <v>-1.0802673372154581</v>
      </c>
      <c r="F13">
        <f>1/(判定!C9-0.064)/指標!G5*指標!E5</f>
        <v>-1.0802673372154581</v>
      </c>
    </row>
    <row r="14" spans="1:8" x14ac:dyDescent="0.2">
      <c r="A14" t="s">
        <v>16</v>
      </c>
      <c r="B14" t="s">
        <v>40</v>
      </c>
      <c r="C14" t="s">
        <v>44</v>
      </c>
      <c r="D14" t="str">
        <f t="shared" si="0"/>
        <v>LPG無エネルギー消費効率</v>
      </c>
      <c r="E14">
        <f>1/(判定!B9-0.046)/指標!G5*指標!E5</f>
        <v>-1.5029806430823762</v>
      </c>
      <c r="F14">
        <f>1/(判定!C9-0.046)/指標!G5*指標!E5</f>
        <v>-1.5029806430823762</v>
      </c>
    </row>
    <row r="15" spans="1:8" x14ac:dyDescent="0.2">
      <c r="A15" t="s">
        <v>2</v>
      </c>
      <c r="B15" t="s">
        <v>39</v>
      </c>
      <c r="C15" t="s">
        <v>43</v>
      </c>
      <c r="D15" t="str">
        <f t="shared" si="0"/>
        <v>灯油有モード熱効率</v>
      </c>
      <c r="E15" t="e">
        <f>1/判定!B9/指標!G6*指標!E6</f>
        <v>#DIV/0!</v>
      </c>
      <c r="F15" t="e">
        <f>1/判定!C9/指標!G6*指標!E6</f>
        <v>#DIV/0!</v>
      </c>
    </row>
    <row r="16" spans="1:8" x14ac:dyDescent="0.2">
      <c r="A16" t="s">
        <v>2</v>
      </c>
      <c r="B16" t="s">
        <v>40</v>
      </c>
      <c r="C16" t="s">
        <v>43</v>
      </c>
      <c r="D16" t="str">
        <f t="shared" si="0"/>
        <v>灯油無モード熱効率</v>
      </c>
      <c r="E16" t="e">
        <f>1/判定!B9/指標!G6*指標!E6</f>
        <v>#DIV/0!</v>
      </c>
      <c r="F16" t="e">
        <f>1/判定!C9/指標!G6*指標!E6</f>
        <v>#DIV/0!</v>
      </c>
    </row>
    <row r="17" spans="1:6" x14ac:dyDescent="0.2">
      <c r="A17" t="s">
        <v>2</v>
      </c>
      <c r="B17" t="s">
        <v>39</v>
      </c>
      <c r="C17" t="s">
        <v>45</v>
      </c>
      <c r="D17" t="str">
        <f t="shared" si="0"/>
        <v>灯油有連続給湯効率</v>
      </c>
      <c r="E17">
        <f>1/(判定!B9-0.081)/指標!G6*指標!E6</f>
        <v>-0.84328408554273759</v>
      </c>
      <c r="F17">
        <f>1/(判定!C9-0.081)/指標!G6*指標!E6</f>
        <v>-0.84328408554273759</v>
      </c>
    </row>
    <row r="18" spans="1:6" x14ac:dyDescent="0.2">
      <c r="A18" t="s">
        <v>2</v>
      </c>
      <c r="B18" t="s">
        <v>40</v>
      </c>
      <c r="C18" t="s">
        <v>45</v>
      </c>
      <c r="D18" t="str">
        <f t="shared" si="0"/>
        <v>灯油無連続給湯効率</v>
      </c>
      <c r="E18" t="e">
        <f>1/判定!B9/指標!G6*指標!E6</f>
        <v>#DIV/0!</v>
      </c>
      <c r="F18" t="e">
        <f>1/判定!C9/指標!G6*指標!E6</f>
        <v>#DIV/0!</v>
      </c>
    </row>
    <row r="20" spans="1:6" x14ac:dyDescent="0.2">
      <c r="E20" t="s">
        <v>32</v>
      </c>
    </row>
    <row r="21" spans="1:6" x14ac:dyDescent="0.2">
      <c r="C21" t="s">
        <v>0</v>
      </c>
      <c r="E21" t="e">
        <f>VLOOKUP(判定!B6&amp;判定!B7&amp;判定!B8, 計算!$D$3:$F$18, 2, FALSE)</f>
        <v>#N/A</v>
      </c>
    </row>
    <row r="22" spans="1:6" x14ac:dyDescent="0.2">
      <c r="C22" t="s">
        <v>17</v>
      </c>
      <c r="E22" t="e">
        <f>VLOOKUP(判定!C6&amp;判定!C7&amp;判定!C8, 計算!$D$3:$F$18, 3, FALSE)</f>
        <v>#N/A</v>
      </c>
    </row>
    <row r="23" spans="1:6" x14ac:dyDescent="0.2">
      <c r="C23" t="s">
        <v>10</v>
      </c>
      <c r="E23" t="e">
        <f>(E21-E22)/E21</f>
        <v>#N/A</v>
      </c>
    </row>
  </sheetData>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0B76-DF97-4DF5-95C4-0CADFB37A03A}">
  <sheetPr>
    <pageSetUpPr fitToPage="1"/>
  </sheetPr>
  <dimension ref="B1:I17"/>
  <sheetViews>
    <sheetView zoomScale="70" zoomScaleNormal="70" workbookViewId="0">
      <selection activeCell="G3" sqref="G3"/>
    </sheetView>
  </sheetViews>
  <sheetFormatPr defaultRowHeight="13.2" x14ac:dyDescent="0.2"/>
  <cols>
    <col min="2" max="2" width="34.6640625" customWidth="1"/>
    <col min="3" max="3" width="4.88671875" style="36" customWidth="1"/>
    <col min="4" max="4" width="16.44140625" customWidth="1"/>
    <col min="5" max="5" width="9.6640625" customWidth="1"/>
    <col min="6" max="6" width="15.6640625" customWidth="1"/>
    <col min="7" max="7" width="9.6640625" customWidth="1"/>
    <col min="8" max="8" width="15.6640625" customWidth="1"/>
  </cols>
  <sheetData>
    <row r="1" spans="2:9" ht="30" customHeight="1" x14ac:dyDescent="0.2"/>
    <row r="2" spans="2:9" ht="36" customHeight="1" x14ac:dyDescent="0.2">
      <c r="B2" s="24" t="s">
        <v>21</v>
      </c>
      <c r="C2" s="37"/>
      <c r="D2" s="17" t="s">
        <v>20</v>
      </c>
      <c r="E2" s="16" t="s">
        <v>13</v>
      </c>
      <c r="F2" s="16"/>
      <c r="G2" s="17" t="s">
        <v>12</v>
      </c>
      <c r="H2" s="18"/>
    </row>
    <row r="3" spans="2:9" s="1" customFormat="1" ht="45" customHeight="1" x14ac:dyDescent="0.2">
      <c r="B3" s="25" t="s">
        <v>22</v>
      </c>
      <c r="C3" s="38"/>
      <c r="D3" s="22" t="s">
        <v>11</v>
      </c>
      <c r="E3" s="10">
        <v>0.42299999999999999</v>
      </c>
      <c r="F3" s="2" t="s">
        <v>7</v>
      </c>
      <c r="G3" s="14">
        <v>3.6</v>
      </c>
      <c r="H3" s="2" t="s">
        <v>33</v>
      </c>
    </row>
    <row r="4" spans="2:9" s="1" customFormat="1" ht="45" customHeight="1" x14ac:dyDescent="0.2">
      <c r="B4" s="25" t="s">
        <v>23</v>
      </c>
      <c r="C4" s="38"/>
      <c r="D4" s="22" t="s">
        <v>1</v>
      </c>
      <c r="E4" s="10">
        <v>2.0499999999999998</v>
      </c>
      <c r="F4" s="2" t="s">
        <v>5</v>
      </c>
      <c r="G4" s="14">
        <v>39.75</v>
      </c>
      <c r="H4" s="2" t="s">
        <v>14</v>
      </c>
    </row>
    <row r="5" spans="2:9" s="1" customFormat="1" ht="45" customHeight="1" x14ac:dyDescent="0.2">
      <c r="B5" s="25" t="s">
        <v>24</v>
      </c>
      <c r="C5" s="38"/>
      <c r="D5" s="22" t="s">
        <v>16</v>
      </c>
      <c r="E5" s="7">
        <v>6.53</v>
      </c>
      <c r="F5" s="2" t="s">
        <v>5</v>
      </c>
      <c r="G5" s="14">
        <v>94.45</v>
      </c>
      <c r="H5" s="2" t="s">
        <v>14</v>
      </c>
    </row>
    <row r="6" spans="2:9" s="1" customFormat="1" ht="45" customHeight="1" x14ac:dyDescent="0.2">
      <c r="B6" s="25" t="s">
        <v>26</v>
      </c>
      <c r="C6" s="38"/>
      <c r="D6" s="22" t="s">
        <v>2</v>
      </c>
      <c r="E6" s="7">
        <v>2.5</v>
      </c>
      <c r="F6" s="2" t="s">
        <v>6</v>
      </c>
      <c r="G6" s="14">
        <v>36.6</v>
      </c>
      <c r="H6" s="2" t="s">
        <v>15</v>
      </c>
    </row>
    <row r="7" spans="2:9" s="1" customFormat="1" ht="45" customHeight="1" x14ac:dyDescent="0.2">
      <c r="B7" s="25" t="s">
        <v>28</v>
      </c>
      <c r="C7" s="38"/>
      <c r="D7" s="27"/>
      <c r="E7" s="28"/>
      <c r="F7" s="29"/>
      <c r="G7" s="30"/>
      <c r="H7" s="29"/>
    </row>
    <row r="8" spans="2:9" s="1" customFormat="1" ht="45" customHeight="1" x14ac:dyDescent="0.2">
      <c r="B8" s="25" t="s">
        <v>25</v>
      </c>
      <c r="C8" s="38"/>
      <c r="D8" s="31"/>
      <c r="E8" s="31"/>
      <c r="F8" s="31"/>
      <c r="G8" s="31"/>
      <c r="H8" s="31"/>
    </row>
    <row r="9" spans="2:9" s="1" customFormat="1" ht="45" customHeight="1" x14ac:dyDescent="0.2">
      <c r="B9" s="25" t="s">
        <v>27</v>
      </c>
      <c r="C9" s="38"/>
      <c r="D9" s="32"/>
      <c r="E9" s="33"/>
      <c r="F9" s="34"/>
      <c r="G9" s="35"/>
      <c r="H9" s="34"/>
    </row>
    <row r="10" spans="2:9" s="1" customFormat="1" ht="45" customHeight="1" x14ac:dyDescent="0.2">
      <c r="B10" s="25" t="s">
        <v>29</v>
      </c>
      <c r="C10" s="38"/>
      <c r="D10" s="32"/>
      <c r="E10" s="33"/>
      <c r="F10" s="34"/>
      <c r="G10" s="35"/>
      <c r="H10" s="34"/>
    </row>
    <row r="11" spans="2:9" s="1" customFormat="1" ht="45" customHeight="1" x14ac:dyDescent="0.2">
      <c r="B11" s="25" t="s">
        <v>30</v>
      </c>
      <c r="C11" s="38"/>
      <c r="D11" s="31"/>
      <c r="E11" s="31"/>
      <c r="F11" s="31"/>
      <c r="G11" s="31"/>
      <c r="H11" s="31"/>
      <c r="I11" s="3"/>
    </row>
    <row r="12" spans="2:9" s="1" customFormat="1" ht="25.95" customHeight="1" x14ac:dyDescent="0.2">
      <c r="B12" s="23"/>
      <c r="C12" s="26"/>
      <c r="E12" s="8"/>
      <c r="F12" s="8"/>
      <c r="G12" s="8"/>
      <c r="H12" s="8"/>
      <c r="I12" s="8"/>
    </row>
    <row r="13" spans="2:9" s="1" customFormat="1" ht="26.4" customHeight="1" x14ac:dyDescent="0.2">
      <c r="B13" s="15"/>
      <c r="C13" s="26"/>
      <c r="E13" s="9"/>
      <c r="F13" s="9"/>
      <c r="G13" s="9"/>
      <c r="H13" s="9"/>
      <c r="I13" s="9"/>
    </row>
    <row r="14" spans="2:9" s="1" customFormat="1" ht="26.4" customHeight="1" x14ac:dyDescent="0.2">
      <c r="B14" s="15"/>
      <c r="C14" s="26"/>
      <c r="E14" s="9"/>
      <c r="F14" s="9"/>
      <c r="G14" s="9"/>
      <c r="H14" s="9"/>
      <c r="I14" s="9"/>
    </row>
    <row r="15" spans="2:9" s="1" customFormat="1" ht="26.4" customHeight="1" x14ac:dyDescent="0.2">
      <c r="B15" s="15"/>
      <c r="C15" s="26"/>
      <c r="E15" s="9"/>
      <c r="F15" s="9"/>
      <c r="G15" s="9"/>
      <c r="H15" s="9"/>
      <c r="I15" s="9"/>
    </row>
    <row r="17" spans="2:3" ht="14.4" x14ac:dyDescent="0.2">
      <c r="B17" s="15"/>
      <c r="C17" s="26"/>
    </row>
  </sheetData>
  <phoneticPr fontId="1"/>
  <pageMargins left="0.7" right="0.7" top="0.75" bottom="0.75" header="0.3" footer="0.3"/>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判定</vt:lpstr>
      <vt:lpstr>計算</vt:lpstr>
      <vt:lpstr>指標</vt:lpstr>
      <vt:lpstr>判定!Print_Area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2025-05-08T06:22:03Z</cp:lastPrinted>
  <dcterms:modified xsi:type="dcterms:W3CDTF">2025-05-08T06:59:54Z</dcterms:modified>
</cp:coreProperties>
</file>